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M_2011" sheetId="1" r:id="rId1"/>
  </sheets>
  <definedNames>
    <definedName name="_A123169">'OM_2011'!$23171:$23402</definedName>
    <definedName name="Z_9737E712_1344_40D1_A6F2_ADAD932CE4CA_.wvu.Cols" localSheetId="0" hidden="1">'OM_2011'!$O:$O,'OM_2011'!$Q:$IV</definedName>
    <definedName name="Z_9737E712_1344_40D1_A6F2_ADAD932CE4CA_.wvu.FilterData" localSheetId="0" hidden="1">'OM_2011'!$L$48:$L$50</definedName>
    <definedName name="Z_9737E712_1344_40D1_A6F2_ADAD932CE4CA_.wvu.PrintArea" localSheetId="0" hidden="1">'OM_2011'!$C$4:$O$38</definedName>
    <definedName name="_xlnm.Print_Area" localSheetId="0">'OM_2011'!$C$4:$O$38</definedName>
  </definedNames>
  <calcPr fullCalcOnLoad="1"/>
</workbook>
</file>

<file path=xl/comments1.xml><?xml version="1.0" encoding="utf-8"?>
<comments xmlns="http://schemas.openxmlformats.org/spreadsheetml/2006/main">
  <authors>
    <author>cribiere</author>
  </authors>
  <commentList>
    <comment ref="G40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M40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F42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</t>
        </r>
      </text>
    </comment>
    <comment ref="K43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facultatif
</t>
        </r>
      </text>
    </comment>
    <comment ref="L13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</t>
        </r>
      </text>
    </comment>
    <comment ref="L14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menu déroulant
</t>
        </r>
      </text>
    </comment>
    <comment ref="F18" authorId="0">
      <text>
        <r>
          <rPr>
            <b/>
            <sz val="8"/>
            <rFont val="Tahoma"/>
            <family val="0"/>
          </rPr>
          <t>cribiere:</t>
        </r>
        <r>
          <rPr>
            <sz val="8"/>
            <rFont val="Tahoma"/>
            <family val="0"/>
          </rPr>
          <t xml:space="preserve">
format date JJ/MM/AAAA
</t>
        </r>
      </text>
    </comment>
  </commentList>
</comments>
</file>

<file path=xl/sharedStrings.xml><?xml version="1.0" encoding="utf-8"?>
<sst xmlns="http://schemas.openxmlformats.org/spreadsheetml/2006/main" count="100" uniqueCount="82">
  <si>
    <t xml:space="preserve">Lieu de la mission : </t>
  </si>
  <si>
    <t xml:space="preserve"> Résidence personnelle : </t>
  </si>
  <si>
    <t>Grade /Fonction :</t>
  </si>
  <si>
    <t xml:space="preserve">mail : </t>
  </si>
  <si>
    <t>Dates</t>
  </si>
  <si>
    <t>heures</t>
  </si>
  <si>
    <t>lieux</t>
  </si>
  <si>
    <t xml:space="preserve">arrivée en mission </t>
  </si>
  <si>
    <t xml:space="preserve">départ de mission </t>
  </si>
  <si>
    <t xml:space="preserve">retour résidence </t>
  </si>
  <si>
    <t>départ de la résid.</t>
  </si>
  <si>
    <t>lieu</t>
  </si>
  <si>
    <t>Etranger</t>
  </si>
  <si>
    <t>f de base</t>
  </si>
  <si>
    <t>f inter</t>
  </si>
  <si>
    <t>forfait intermediaire</t>
  </si>
  <si>
    <t>forfait de base</t>
  </si>
  <si>
    <t>séjour etranger</t>
  </si>
  <si>
    <t>repas milieu</t>
  </si>
  <si>
    <t xml:space="preserve">nbr de repas </t>
  </si>
  <si>
    <t>nuit</t>
  </si>
  <si>
    <t>ij</t>
  </si>
  <si>
    <t>montant</t>
  </si>
  <si>
    <t>type de transport :</t>
  </si>
  <si>
    <t>montant :</t>
  </si>
  <si>
    <t>avion</t>
  </si>
  <si>
    <t>train</t>
  </si>
  <si>
    <t>taxi</t>
  </si>
  <si>
    <t>metro</t>
  </si>
  <si>
    <t>véhicule de location</t>
  </si>
  <si>
    <t>parking</t>
  </si>
  <si>
    <t>péage</t>
  </si>
  <si>
    <t>Choisissez une zone</t>
  </si>
  <si>
    <t>Calcul de la prise en charge</t>
  </si>
  <si>
    <t>France</t>
  </si>
  <si>
    <t>séjour :</t>
  </si>
  <si>
    <t>sejour France</t>
  </si>
  <si>
    <t>repas 20h</t>
  </si>
  <si>
    <t>repas milieu</t>
  </si>
  <si>
    <t>nbr de repas</t>
  </si>
  <si>
    <t>nuit</t>
  </si>
  <si>
    <t xml:space="preserve">montant </t>
  </si>
  <si>
    <t>hors forfait</t>
  </si>
  <si>
    <t>Informations missionnaire :</t>
  </si>
  <si>
    <t xml:space="preserve">Nom : </t>
  </si>
  <si>
    <t>Prénom :</t>
  </si>
  <si>
    <t>téléphone :</t>
  </si>
  <si>
    <t>frais d'inscription</t>
  </si>
  <si>
    <t>colloque</t>
  </si>
  <si>
    <t>conférence</t>
  </si>
  <si>
    <t>formation</t>
  </si>
  <si>
    <t>montant :</t>
  </si>
  <si>
    <t>Aide à la saisie d'ordre de mission.</t>
  </si>
  <si>
    <t xml:space="preserve">Objet : </t>
  </si>
  <si>
    <t>Moyen(s) de transport</t>
  </si>
  <si>
    <t>véhicue personnel</t>
  </si>
  <si>
    <t>Ce document est à transmettre au correspondant finacier de votre UFR</t>
  </si>
  <si>
    <t>Visa passeport</t>
  </si>
  <si>
    <t>Vaccination</t>
  </si>
  <si>
    <t>Divers</t>
  </si>
  <si>
    <t>Récapulatif</t>
  </si>
  <si>
    <t>total transport</t>
  </si>
  <si>
    <t>total divers</t>
  </si>
  <si>
    <t>total gene</t>
  </si>
  <si>
    <t>itinéraire</t>
  </si>
  <si>
    <t>repas 12h (2)</t>
  </si>
  <si>
    <t xml:space="preserve">refaire le calculer des heures avec les fractions d'heure </t>
  </si>
  <si>
    <t>repas aller après 12h</t>
  </si>
  <si>
    <t>repas départ</t>
  </si>
  <si>
    <t>ici</t>
  </si>
  <si>
    <t xml:space="preserve">Résidence administrative : </t>
  </si>
  <si>
    <t>oui</t>
  </si>
  <si>
    <t>non</t>
  </si>
  <si>
    <t>Remboursement anticipé :</t>
  </si>
  <si>
    <t xml:space="preserve">commande de vos billets : </t>
  </si>
  <si>
    <t>demande d avance</t>
  </si>
  <si>
    <t>demande d op d espèces</t>
  </si>
  <si>
    <t>repas</t>
  </si>
  <si>
    <t>nuits</t>
  </si>
  <si>
    <t>nuits et repas</t>
  </si>
  <si>
    <t xml:space="preserve">le séjour couvre : </t>
  </si>
  <si>
    <t>Si vous connaissez la ligne budgétaire 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</si>
</sst>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 mmmm\ yyyy"/>
    <numFmt numFmtId="181" formatCode="&quot;Vrai&quot;;&quot;Vrai&quot;;&quot;Faux&quot;"/>
    <numFmt numFmtId="182" formatCode="&quot;Actif&quot;;&quot;Actif&quot;;&quot;Inactif&quot;"/>
    <numFmt numFmtId="183" formatCode="mmmm\-yy"/>
    <numFmt numFmtId="184" formatCode="_-* #,##0.00\ [$€-1]_-;\-* #,##0.00\ [$€-1]_-;_-* &quot;-&quot;??\ [$€-1]_-;_-@_-"/>
    <numFmt numFmtId="185" formatCode="#,##0.00\ [$€-1];\-#,##0.00\ [$€-1]"/>
    <numFmt numFmtId="186" formatCode="m/d/yyyy"/>
    <numFmt numFmtId="187" formatCode="h:mm"/>
    <numFmt numFmtId="188" formatCode="0;[Red]0"/>
    <numFmt numFmtId="189" formatCode="00000"/>
    <numFmt numFmtId="190" formatCode="[$-40C]dddd\ d\ mmmm\ yyyy"/>
    <numFmt numFmtId="191" formatCode="h:mm;@"/>
    <numFmt numFmtId="192" formatCode="[$-F800]dddd\,\ mmmm\ dd\,\ yyyy"/>
    <numFmt numFmtId="193" formatCode="dd/mm/yy"/>
    <numFmt numFmtId="194" formatCode="0#&quot; &quot;##&quot; &quot;##&quot; &quot;##&quot; &quot;##"/>
    <numFmt numFmtId="195" formatCode="[$-F400]h:mm:ss\ AM/PM"/>
    <numFmt numFmtId="196" formatCode="#,##0.00\ &quot;€&quot;"/>
  </numFmts>
  <fonts count="48">
    <font>
      <sz val="10"/>
      <name val="Arial"/>
      <family val="0"/>
    </font>
    <font>
      <i/>
      <sz val="14"/>
      <name val="Impact"/>
      <family val="2"/>
    </font>
    <font>
      <sz val="16"/>
      <name val="Impact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sz val="20"/>
      <color indexed="9"/>
      <name val="Impact"/>
      <family val="2"/>
    </font>
    <font>
      <sz val="14"/>
      <name val="Impact"/>
      <family val="2"/>
    </font>
    <font>
      <i/>
      <sz val="14"/>
      <color indexed="9"/>
      <name val="Impact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9"/>
      <name val="Arial"/>
      <family val="2"/>
    </font>
    <font>
      <b/>
      <sz val="11"/>
      <name val="Calibri"/>
      <family val="2"/>
    </font>
    <font>
      <b/>
      <sz val="12"/>
      <name val="Arial"/>
      <family val="0"/>
    </font>
    <font>
      <sz val="28"/>
      <color indexed="11"/>
      <name val="Webdings"/>
      <family val="1"/>
    </font>
    <font>
      <sz val="36"/>
      <color indexed="10"/>
      <name val="Webdings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1" applyNumberFormat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131">
    <xf numFmtId="0" fontId="0" fillId="0" borderId="0" xfId="0" applyAlignment="1">
      <alignment/>
    </xf>
    <xf numFmtId="0" fontId="36" fillId="22" borderId="0" xfId="38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6" fillId="22" borderId="0" xfId="38" applyBorder="1" applyAlignment="1">
      <alignment/>
    </xf>
    <xf numFmtId="0" fontId="36" fillId="30" borderId="10" xfId="38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1" xfId="0" applyFill="1" applyBorder="1" applyAlignment="1">
      <alignment/>
    </xf>
    <xf numFmtId="0" fontId="7" fillId="30" borderId="0" xfId="0" applyFon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15" xfId="0" applyFill="1" applyBorder="1" applyAlignment="1">
      <alignment/>
    </xf>
    <xf numFmtId="0" fontId="7" fillId="30" borderId="0" xfId="0" applyFont="1" applyFill="1" applyBorder="1" applyAlignment="1">
      <alignment horizontal="right"/>
    </xf>
    <xf numFmtId="0" fontId="7" fillId="30" borderId="0" xfId="0" applyFont="1" applyFill="1" applyBorder="1" applyAlignment="1">
      <alignment horizontal="left"/>
    </xf>
    <xf numFmtId="0" fontId="36" fillId="30" borderId="16" xfId="38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4" xfId="0" applyFont="1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0" fontId="0" fillId="30" borderId="14" xfId="0" applyFont="1" applyFill="1" applyBorder="1" applyAlignment="1">
      <alignment/>
    </xf>
    <xf numFmtId="14" fontId="0" fillId="30" borderId="14" xfId="0" applyNumberFormat="1" applyFont="1" applyFill="1" applyBorder="1" applyAlignment="1">
      <alignment horizontal="center"/>
    </xf>
    <xf numFmtId="191" fontId="0" fillId="30" borderId="14" xfId="0" applyNumberFormat="1" applyFill="1" applyBorder="1" applyAlignment="1">
      <alignment horizontal="center"/>
    </xf>
    <xf numFmtId="0" fontId="0" fillId="30" borderId="15" xfId="0" applyFill="1" applyBorder="1" applyAlignment="1">
      <alignment/>
    </xf>
    <xf numFmtId="14" fontId="0" fillId="30" borderId="14" xfId="0" applyNumberFormat="1" applyFill="1" applyBorder="1" applyAlignment="1">
      <alignment horizontal="center"/>
    </xf>
    <xf numFmtId="0" fontId="0" fillId="30" borderId="0" xfId="0" applyFont="1" applyFill="1" applyBorder="1" applyAlignment="1">
      <alignment horizontal="right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10" fillId="30" borderId="0" xfId="38" applyFont="1" applyFill="1" applyBorder="1" applyAlignment="1">
      <alignment horizontal="center" textRotation="88" wrapText="1"/>
    </xf>
    <xf numFmtId="0" fontId="0" fillId="30" borderId="0" xfId="0" applyFill="1" applyBorder="1" applyAlignment="1">
      <alignment horizontal="center"/>
    </xf>
    <xf numFmtId="0" fontId="11" fillId="30" borderId="14" xfId="0" applyFont="1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20" xfId="0" applyFill="1" applyBorder="1" applyAlignment="1">
      <alignment/>
    </xf>
    <xf numFmtId="0" fontId="36" fillId="30" borderId="21" xfId="38" applyFill="1" applyBorder="1" applyAlignment="1">
      <alignment/>
    </xf>
    <xf numFmtId="0" fontId="0" fillId="30" borderId="22" xfId="0" applyFill="1" applyBorder="1" applyAlignment="1">
      <alignment/>
    </xf>
    <xf numFmtId="0" fontId="0" fillId="0" borderId="0" xfId="0" applyAlignment="1">
      <alignment/>
    </xf>
    <xf numFmtId="0" fontId="36" fillId="31" borderId="0" xfId="38" applyFill="1" applyAlignment="1">
      <alignment/>
    </xf>
    <xf numFmtId="0" fontId="36" fillId="31" borderId="0" xfId="38" applyFill="1" applyBorder="1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/>
    </xf>
    <xf numFmtId="0" fontId="0" fillId="31" borderId="0" xfId="0" applyFill="1" applyBorder="1" applyAlignment="1">
      <alignment/>
    </xf>
    <xf numFmtId="0" fontId="36" fillId="31" borderId="20" xfId="38" applyFill="1" applyBorder="1" applyAlignment="1">
      <alignment/>
    </xf>
    <xf numFmtId="0" fontId="36" fillId="22" borderId="23" xfId="38" applyBorder="1" applyAlignment="1">
      <alignment/>
    </xf>
    <xf numFmtId="0" fontId="0" fillId="30" borderId="0" xfId="0" applyFill="1" applyBorder="1" applyAlignment="1">
      <alignment/>
    </xf>
    <xf numFmtId="0" fontId="0" fillId="30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30" borderId="24" xfId="0" applyFill="1" applyBorder="1" applyAlignment="1">
      <alignment/>
    </xf>
    <xf numFmtId="0" fontId="0" fillId="30" borderId="23" xfId="0" applyFill="1" applyBorder="1" applyAlignment="1">
      <alignment/>
    </xf>
    <xf numFmtId="14" fontId="0" fillId="30" borderId="0" xfId="0" applyNumberFormat="1" applyFill="1" applyBorder="1" applyAlignment="1">
      <alignment/>
    </xf>
    <xf numFmtId="0" fontId="0" fillId="30" borderId="0" xfId="0" applyFill="1" applyBorder="1" applyAlignment="1">
      <alignment horizontal="center"/>
    </xf>
    <xf numFmtId="14" fontId="0" fillId="30" borderId="0" xfId="0" applyNumberForma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25" xfId="0" applyFill="1" applyBorder="1" applyAlignment="1">
      <alignment/>
    </xf>
    <xf numFmtId="0" fontId="0" fillId="30" borderId="26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3" fillId="31" borderId="0" xfId="38" applyFont="1" applyFill="1" applyAlignment="1">
      <alignment/>
    </xf>
    <xf numFmtId="0" fontId="36" fillId="31" borderId="0" xfId="38" applyFill="1" applyAlignment="1">
      <alignment/>
    </xf>
    <xf numFmtId="0" fontId="16" fillId="30" borderId="0" xfId="0" applyFont="1" applyFill="1" applyAlignment="1">
      <alignment/>
    </xf>
    <xf numFmtId="0" fontId="5" fillId="0" borderId="0" xfId="44" applyAlignment="1" applyProtection="1">
      <alignment/>
      <protection/>
    </xf>
    <xf numFmtId="0" fontId="5" fillId="30" borderId="0" xfId="44" applyFill="1" applyBorder="1" applyAlignment="1" applyProtection="1">
      <alignment/>
      <protection/>
    </xf>
    <xf numFmtId="0" fontId="0" fillId="30" borderId="0" xfId="0" applyFill="1" applyBorder="1" applyAlignment="1">
      <alignment horizontal="left"/>
    </xf>
    <xf numFmtId="194" fontId="0" fillId="30" borderId="14" xfId="0" applyNumberFormat="1" applyFill="1" applyBorder="1" applyAlignment="1">
      <alignment horizontal="center"/>
    </xf>
    <xf numFmtId="196" fontId="0" fillId="30" borderId="0" xfId="0" applyNumberFormat="1" applyFill="1" applyBorder="1" applyAlignment="1">
      <alignment horizontal="right"/>
    </xf>
    <xf numFmtId="196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15" fillId="31" borderId="0" xfId="38" applyFont="1" applyFill="1" applyAlignment="1">
      <alignment/>
    </xf>
    <xf numFmtId="0" fontId="7" fillId="31" borderId="0" xfId="0" applyFont="1" applyFill="1" applyAlignment="1">
      <alignment/>
    </xf>
    <xf numFmtId="0" fontId="17" fillId="31" borderId="0" xfId="38" applyFont="1" applyFill="1" applyAlignment="1">
      <alignment horizontal="left"/>
    </xf>
    <xf numFmtId="0" fontId="15" fillId="31" borderId="30" xfId="38" applyFont="1" applyFill="1" applyBorder="1" applyAlignment="1">
      <alignment/>
    </xf>
    <xf numFmtId="0" fontId="0" fillId="0" borderId="0" xfId="0" applyFill="1" applyAlignment="1">
      <alignment/>
    </xf>
    <xf numFmtId="0" fontId="18" fillId="30" borderId="13" xfId="0" applyFont="1" applyFill="1" applyBorder="1" applyAlignment="1">
      <alignment/>
    </xf>
    <xf numFmtId="0" fontId="19" fillId="30" borderId="13" xfId="0" applyFont="1" applyFill="1" applyBorder="1" applyAlignment="1">
      <alignment horizontal="left"/>
    </xf>
    <xf numFmtId="0" fontId="19" fillId="30" borderId="13" xfId="0" applyFont="1" applyFill="1" applyBorder="1" applyAlignment="1">
      <alignment horizontal="right"/>
    </xf>
    <xf numFmtId="0" fontId="17" fillId="31" borderId="31" xfId="38" applyFont="1" applyFill="1" applyBorder="1" applyAlignment="1">
      <alignment horizontal="left"/>
    </xf>
    <xf numFmtId="0" fontId="17" fillId="31" borderId="13" xfId="38" applyFont="1" applyFill="1" applyBorder="1" applyAlignment="1">
      <alignment horizontal="left"/>
    </xf>
    <xf numFmtId="0" fontId="36" fillId="31" borderId="31" xfId="38" applyFill="1" applyBorder="1" applyAlignment="1">
      <alignment/>
    </xf>
    <xf numFmtId="0" fontId="36" fillId="31" borderId="13" xfId="38" applyFill="1" applyBorder="1" applyAlignment="1">
      <alignment/>
    </xf>
    <xf numFmtId="0" fontId="36" fillId="31" borderId="30" xfId="38" applyFill="1" applyBorder="1" applyAlignment="1">
      <alignment/>
    </xf>
    <xf numFmtId="0" fontId="17" fillId="31" borderId="0" xfId="38" applyFont="1" applyFill="1" applyBorder="1" applyAlignment="1">
      <alignment horizontal="left"/>
    </xf>
    <xf numFmtId="0" fontId="15" fillId="31" borderId="0" xfId="38" applyFont="1" applyFill="1" applyBorder="1" applyAlignment="1">
      <alignment horizontal="center"/>
    </xf>
    <xf numFmtId="0" fontId="36" fillId="31" borderId="0" xfId="38" applyFill="1" applyBorder="1" applyAlignment="1">
      <alignment/>
    </xf>
    <xf numFmtId="0" fontId="0" fillId="30" borderId="31" xfId="0" applyFill="1" applyBorder="1" applyAlignment="1">
      <alignment/>
    </xf>
    <xf numFmtId="0" fontId="0" fillId="30" borderId="30" xfId="0" applyFill="1" applyBorder="1" applyAlignment="1">
      <alignment/>
    </xf>
    <xf numFmtId="0" fontId="1" fillId="30" borderId="14" xfId="38" applyFont="1" applyFill="1" applyBorder="1" applyAlignment="1">
      <alignment horizontal="center" textRotation="88" wrapText="1"/>
    </xf>
    <xf numFmtId="0" fontId="10" fillId="30" borderId="14" xfId="38" applyFont="1" applyFill="1" applyBorder="1" applyAlignment="1">
      <alignment horizontal="center" textRotation="88" wrapText="1"/>
    </xf>
    <xf numFmtId="0" fontId="8" fillId="31" borderId="0" xfId="38" applyFont="1" applyFill="1" applyBorder="1" applyAlignment="1">
      <alignment horizontal="right" vertical="center"/>
    </xf>
    <xf numFmtId="0" fontId="2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30" borderId="31" xfId="0" applyFont="1" applyFill="1" applyBorder="1" applyAlignment="1">
      <alignment horizontal="center"/>
    </xf>
    <xf numFmtId="0" fontId="0" fillId="30" borderId="13" xfId="0" applyFill="1" applyBorder="1" applyAlignment="1">
      <alignment/>
    </xf>
    <xf numFmtId="0" fontId="0" fillId="30" borderId="31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0" xfId="0" applyFill="1" applyBorder="1" applyAlignment="1">
      <alignment vertical="top" wrapText="1"/>
    </xf>
    <xf numFmtId="0" fontId="0" fillId="30" borderId="0" xfId="0" applyFill="1" applyAlignment="1">
      <alignment vertical="top" wrapText="1"/>
    </xf>
    <xf numFmtId="0" fontId="0" fillId="30" borderId="15" xfId="0" applyFill="1" applyBorder="1" applyAlignment="1">
      <alignment/>
    </xf>
    <xf numFmtId="196" fontId="0" fillId="30" borderId="0" xfId="0" applyNumberFormat="1" applyFill="1" applyBorder="1" applyAlignment="1">
      <alignment horizontal="right"/>
    </xf>
    <xf numFmtId="0" fontId="1" fillId="30" borderId="14" xfId="0" applyFont="1" applyFill="1" applyBorder="1" applyAlignment="1">
      <alignment horizontal="center" vertical="center" textRotation="90"/>
    </xf>
    <xf numFmtId="0" fontId="0" fillId="30" borderId="12" xfId="0" applyFill="1" applyBorder="1" applyAlignment="1">
      <alignment/>
    </xf>
    <xf numFmtId="0" fontId="0" fillId="30" borderId="20" xfId="0" applyFill="1" applyBorder="1" applyAlignment="1">
      <alignment/>
    </xf>
    <xf numFmtId="0" fontId="5" fillId="30" borderId="31" xfId="44" applyNumberFormat="1" applyFont="1" applyFill="1" applyBorder="1" applyAlignment="1" applyProtection="1">
      <alignment/>
      <protection/>
    </xf>
    <xf numFmtId="0" fontId="0" fillId="30" borderId="13" xfId="0" applyNumberFormat="1" applyFill="1" applyBorder="1" applyAlignment="1">
      <alignment/>
    </xf>
    <xf numFmtId="0" fontId="0" fillId="30" borderId="29" xfId="0" applyNumberFormat="1" applyFill="1" applyBorder="1" applyAlignment="1">
      <alignment/>
    </xf>
    <xf numFmtId="0" fontId="15" fillId="31" borderId="13" xfId="38" applyFont="1" applyFill="1" applyBorder="1" applyAlignment="1">
      <alignment horizontal="center"/>
    </xf>
    <xf numFmtId="0" fontId="15" fillId="31" borderId="30" xfId="38" applyFont="1" applyFill="1" applyBorder="1" applyAlignment="1">
      <alignment horizontal="center"/>
    </xf>
    <xf numFmtId="0" fontId="20" fillId="30" borderId="0" xfId="0" applyFont="1" applyFill="1" applyBorder="1" applyAlignment="1">
      <alignment/>
    </xf>
    <xf numFmtId="0" fontId="7" fillId="31" borderId="31" xfId="0" applyFont="1" applyFill="1" applyBorder="1" applyAlignment="1">
      <alignment/>
    </xf>
    <xf numFmtId="0" fontId="0" fillId="0" borderId="13" xfId="0" applyBorder="1" applyAlignment="1">
      <alignment/>
    </xf>
    <xf numFmtId="0" fontId="0" fillId="30" borderId="0" xfId="0" applyFill="1" applyAlignment="1">
      <alignment wrapText="1"/>
    </xf>
    <xf numFmtId="0" fontId="0" fillId="0" borderId="0" xfId="0" applyAlignment="1">
      <alignment/>
    </xf>
    <xf numFmtId="0" fontId="7" fillId="31" borderId="31" xfId="0" applyFont="1" applyFill="1" applyBorder="1" applyAlignment="1">
      <alignment horizontal="center"/>
    </xf>
    <xf numFmtId="0" fontId="7" fillId="31" borderId="13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/>
    </xf>
    <xf numFmtId="0" fontId="9" fillId="30" borderId="32" xfId="0" applyFont="1" applyFill="1" applyBorder="1" applyAlignment="1">
      <alignment horizontal="center" vertical="center"/>
    </xf>
    <xf numFmtId="0" fontId="9" fillId="30" borderId="33" xfId="0" applyFont="1" applyFill="1" applyBorder="1" applyAlignment="1">
      <alignment horizontal="center" vertical="center"/>
    </xf>
    <xf numFmtId="0" fontId="3" fillId="31" borderId="0" xfId="38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strike val="0"/>
        <color indexed="9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strike val="0"/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strike val="0"/>
        <color indexed="9"/>
      </font>
      <fill>
        <patternFill>
          <bgColor indexed="9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ntranet.u-paris10.fr/jsp/fiche_pagelibre.jsp?CODE=64311091&amp;LANGUE=0&amp;STNAV=&amp;RUBNAV=&amp;RH=1203348750910&amp;RF=1271864282454&amp;ksession=1294614043737" TargetMode="External" /><Relationship Id="rId3" Type="http://schemas.openxmlformats.org/officeDocument/2006/relationships/hyperlink" Target="http://intranet.u-paris10.fr/jsp/fiche_pagelibre.jsp?CODE=64311091&amp;LANGUE=0&amp;STNAV=&amp;RUBNAV=&amp;RH=1203348750910&amp;RF=1271864282454&amp;ksession=129461404373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85725</xdr:rowOff>
    </xdr:from>
    <xdr:to>
      <xdr:col>5</xdr:col>
      <xdr:colOff>276225</xdr:colOff>
      <xdr:row>1</xdr:row>
      <xdr:rowOff>952500</xdr:rowOff>
    </xdr:to>
    <xdr:pic>
      <xdr:nvPicPr>
        <xdr:cNvPr id="1" name="Picture 19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fi.gouv.fr/a_votre_service/informations_pratiques/chancellerie/mission.php" TargetMode="External" /><Relationship Id="rId2" Type="http://schemas.openxmlformats.org/officeDocument/2006/relationships/hyperlink" Target="http://www.minefi.gouv.fr/a_votre_service/informations_pratiques/chancellerie/recherche.ph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98" zoomScaleNormal="98" zoomScalePageLayoutView="0" workbookViewId="0" topLeftCell="A1">
      <selection activeCell="N27" sqref="N27:N30"/>
    </sheetView>
  </sheetViews>
  <sheetFormatPr defaultColWidth="0" defaultRowHeight="12.75" zeroHeight="1"/>
  <cols>
    <col min="1" max="1" width="1.421875" style="0" customWidth="1"/>
    <col min="2" max="2" width="1.7109375" style="0" customWidth="1"/>
    <col min="3" max="3" width="3.57421875" style="0" customWidth="1"/>
    <col min="4" max="4" width="9.140625" style="0" customWidth="1"/>
    <col min="5" max="5" width="16.140625" style="0" customWidth="1"/>
    <col min="6" max="6" width="10.421875" style="0" customWidth="1"/>
    <col min="7" max="7" width="6.28125" style="0" customWidth="1"/>
    <col min="8" max="9" width="11.421875" style="0" customWidth="1"/>
    <col min="10" max="10" width="10.421875" style="0" customWidth="1"/>
    <col min="11" max="11" width="18.57421875" style="0" customWidth="1"/>
    <col min="12" max="12" width="8.421875" style="0" customWidth="1"/>
    <col min="13" max="13" width="11.421875" style="0" customWidth="1"/>
    <col min="14" max="14" width="11.28125" style="0" customWidth="1"/>
    <col min="15" max="15" width="7.421875" style="0" hidden="1" customWidth="1"/>
    <col min="16" max="16" width="1.8515625" style="0" customWidth="1"/>
    <col min="17" max="16384" width="0" style="0" hidden="1" customWidth="1"/>
  </cols>
  <sheetData>
    <row r="1" spans="1:16" ht="10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8"/>
    </row>
    <row r="2" spans="1:16" ht="80.25" customHeight="1">
      <c r="A2" s="43"/>
      <c r="B2" s="44"/>
      <c r="C2" s="44"/>
      <c r="D2" s="44"/>
      <c r="E2" s="44"/>
      <c r="F2" s="44"/>
      <c r="G2" s="44"/>
      <c r="H2" s="44"/>
      <c r="I2" s="96" t="s">
        <v>52</v>
      </c>
      <c r="J2" s="96"/>
      <c r="K2" s="96"/>
      <c r="L2" s="96"/>
      <c r="M2" s="96"/>
      <c r="N2" s="96"/>
      <c r="O2" s="96"/>
      <c r="P2" s="44"/>
    </row>
    <row r="3" spans="1:16" ht="3.7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9"/>
    </row>
    <row r="4" spans="1:17" s="45" customFormat="1" ht="15">
      <c r="A4" s="43"/>
      <c r="B4" s="43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44"/>
      <c r="Q4" s="43"/>
    </row>
    <row r="5" spans="1:17" s="45" customFormat="1" ht="21">
      <c r="A5" s="43"/>
      <c r="B5" s="43"/>
      <c r="C5" s="97" t="s">
        <v>43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43"/>
      <c r="Q5" s="43"/>
    </row>
    <row r="6" spans="1:17" s="45" customFormat="1" ht="6.75" customHeight="1">
      <c r="A6" s="43"/>
      <c r="B6" s="43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43"/>
      <c r="Q6" s="43"/>
    </row>
    <row r="7" spans="1:17" s="45" customFormat="1" ht="15" customHeight="1">
      <c r="A7" s="43"/>
      <c r="B7" s="43"/>
      <c r="C7" s="8"/>
      <c r="D7" s="11" t="s">
        <v>44</v>
      </c>
      <c r="E7" s="92"/>
      <c r="F7" s="110"/>
      <c r="G7" s="111"/>
      <c r="H7" s="11" t="s">
        <v>45</v>
      </c>
      <c r="I7" s="92"/>
      <c r="J7" s="93"/>
      <c r="K7" s="11" t="s">
        <v>2</v>
      </c>
      <c r="L7" s="92"/>
      <c r="M7" s="93"/>
      <c r="N7" s="9"/>
      <c r="O7" s="10"/>
      <c r="P7" s="43"/>
      <c r="Q7" s="43"/>
    </row>
    <row r="8" spans="1:17" s="45" customFormat="1" ht="7.5" customHeight="1">
      <c r="A8" s="43"/>
      <c r="B8" s="43"/>
      <c r="C8" s="8"/>
      <c r="D8" s="11"/>
      <c r="E8" s="15"/>
      <c r="F8" s="12"/>
      <c r="G8" s="12"/>
      <c r="H8" s="11"/>
      <c r="I8" s="13"/>
      <c r="J8" s="15"/>
      <c r="K8" s="11"/>
      <c r="L8" s="15"/>
      <c r="M8" s="13"/>
      <c r="N8" s="9"/>
      <c r="O8" s="10"/>
      <c r="P8" s="43"/>
      <c r="Q8" s="43"/>
    </row>
    <row r="9" spans="1:17" s="45" customFormat="1" ht="15">
      <c r="A9" s="43"/>
      <c r="B9" s="43"/>
      <c r="C9" s="8"/>
      <c r="D9" s="11" t="s">
        <v>70</v>
      </c>
      <c r="E9" s="9"/>
      <c r="F9" s="102"/>
      <c r="G9" s="101"/>
      <c r="H9" s="101"/>
      <c r="I9" s="93"/>
      <c r="J9" s="9" t="s">
        <v>46</v>
      </c>
      <c r="K9" s="70"/>
      <c r="L9" s="18" t="s">
        <v>3</v>
      </c>
      <c r="M9" s="112"/>
      <c r="N9" s="113"/>
      <c r="O9" s="114"/>
      <c r="P9" s="43"/>
      <c r="Q9" s="43"/>
    </row>
    <row r="10" spans="1:17" s="45" customFormat="1" ht="7.5" customHeight="1">
      <c r="A10" s="43"/>
      <c r="B10" s="43"/>
      <c r="C10" s="8"/>
      <c r="D10" s="11"/>
      <c r="E10" s="9"/>
      <c r="F10" s="16"/>
      <c r="G10" s="15"/>
      <c r="H10" s="15"/>
      <c r="I10" s="15"/>
      <c r="J10" s="9"/>
      <c r="K10" s="9"/>
      <c r="L10" s="11"/>
      <c r="M10" s="16"/>
      <c r="N10" s="15"/>
      <c r="O10" s="23"/>
      <c r="P10" s="43"/>
      <c r="Q10" s="43"/>
    </row>
    <row r="11" spans="1:17" s="45" customFormat="1" ht="15">
      <c r="A11" s="43"/>
      <c r="B11" s="43"/>
      <c r="C11" s="8"/>
      <c r="D11" s="11" t="s">
        <v>1</v>
      </c>
      <c r="E11" s="9"/>
      <c r="F11" s="102"/>
      <c r="G11" s="101"/>
      <c r="H11" s="101"/>
      <c r="I11" s="101"/>
      <c r="J11" s="93"/>
      <c r="K11" s="9"/>
      <c r="L11" s="9"/>
      <c r="M11" s="9"/>
      <c r="N11" s="9"/>
      <c r="O11" s="10"/>
      <c r="P11" s="43"/>
      <c r="Q11" s="43"/>
    </row>
    <row r="12" spans="1:17" s="45" customFormat="1" ht="15">
      <c r="A12" s="43"/>
      <c r="B12" s="43"/>
      <c r="C12" s="8"/>
      <c r="D12" s="11"/>
      <c r="E12" s="9"/>
      <c r="F12" s="16"/>
      <c r="G12" s="15"/>
      <c r="H12" s="15"/>
      <c r="I12" s="15"/>
      <c r="J12" s="17"/>
      <c r="K12" s="9"/>
      <c r="L12" s="9"/>
      <c r="M12" s="9"/>
      <c r="N12" s="9"/>
      <c r="O12" s="10"/>
      <c r="P12" s="43"/>
      <c r="Q12" s="43"/>
    </row>
    <row r="13" spans="1:17" s="45" customFormat="1" ht="15">
      <c r="A13" s="43"/>
      <c r="B13" s="43"/>
      <c r="C13" s="8"/>
      <c r="D13" s="11" t="s">
        <v>53</v>
      </c>
      <c r="E13" s="92"/>
      <c r="F13" s="101"/>
      <c r="G13" s="93"/>
      <c r="H13" s="19" t="s">
        <v>0</v>
      </c>
      <c r="I13" s="15"/>
      <c r="J13" s="92"/>
      <c r="K13" s="93"/>
      <c r="L13" s="103" t="s">
        <v>34</v>
      </c>
      <c r="M13" s="103"/>
      <c r="N13" s="9"/>
      <c r="O13" s="10"/>
      <c r="P13" s="43"/>
      <c r="Q13" s="43"/>
    </row>
    <row r="14" spans="1:17" s="45" customFormat="1" ht="15">
      <c r="A14" s="43"/>
      <c r="B14" s="43"/>
      <c r="C14" s="8"/>
      <c r="D14" s="9"/>
      <c r="E14" s="9"/>
      <c r="F14" s="9"/>
      <c r="G14" s="9"/>
      <c r="H14" s="9"/>
      <c r="I14" s="9"/>
      <c r="J14" s="9"/>
      <c r="K14" s="9"/>
      <c r="L14" s="103"/>
      <c r="M14" s="103"/>
      <c r="N14" s="9"/>
      <c r="O14" s="10"/>
      <c r="P14" s="43"/>
      <c r="Q14" s="43"/>
    </row>
    <row r="15" spans="1:17" s="45" customFormat="1" ht="34.5">
      <c r="A15" s="43"/>
      <c r="B15" s="43"/>
      <c r="C15" s="73" t="s">
        <v>33</v>
      </c>
      <c r="D15" s="74"/>
      <c r="E15" s="74"/>
      <c r="F15" s="74"/>
      <c r="G15" s="82">
        <f>IF(H15&lt;&gt;"","a","")</f>
      </c>
      <c r="H15" s="81">
        <f>IF(OR(G40="demande d avance",G40="demande d op d espèces"),G40,"")</f>
      </c>
      <c r="I15" s="13"/>
      <c r="J15" s="13"/>
      <c r="K15" s="83" t="str">
        <f>IF(L15&lt;&gt;"","u","")</f>
        <v>u</v>
      </c>
      <c r="L15" s="81" t="str">
        <f>IF(M40="oui","Commande de Billet","")</f>
        <v>Commande de Billet</v>
      </c>
      <c r="M15" s="81"/>
      <c r="N15" s="81"/>
      <c r="O15" s="75"/>
      <c r="P15" s="43"/>
      <c r="Q15" s="43"/>
    </row>
    <row r="16" spans="1:17" s="45" customFormat="1" ht="6" customHeight="1">
      <c r="A16" s="43"/>
      <c r="B16" s="43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43"/>
      <c r="Q16" s="43"/>
    </row>
    <row r="17" spans="1:17" s="45" customFormat="1" ht="15">
      <c r="A17" s="43"/>
      <c r="B17" s="43"/>
      <c r="C17" s="8"/>
      <c r="D17" s="109" t="s">
        <v>64</v>
      </c>
      <c r="E17" s="14"/>
      <c r="F17" s="24" t="s">
        <v>4</v>
      </c>
      <c r="G17" s="24" t="s">
        <v>5</v>
      </c>
      <c r="H17" s="100" t="s">
        <v>6</v>
      </c>
      <c r="I17" s="93"/>
      <c r="J17" s="25" t="str">
        <f>IF(L13="Etranger","","forfait : ")</f>
        <v>forfait : </v>
      </c>
      <c r="K17" s="9" t="str">
        <f>IF(J17="forfait : ",CONCATENATE(E53," repas et ",H49," nuits"),"Per diem")</f>
        <v>0 repas et 0 nuits</v>
      </c>
      <c r="L17" s="103"/>
      <c r="M17" s="103"/>
      <c r="N17" s="67" t="s">
        <v>69</v>
      </c>
      <c r="O17" s="10"/>
      <c r="P17" s="43"/>
      <c r="Q17" s="43"/>
    </row>
    <row r="18" spans="1:17" s="45" customFormat="1" ht="15">
      <c r="A18" s="43"/>
      <c r="B18" s="43"/>
      <c r="C18" s="8"/>
      <c r="D18" s="109"/>
      <c r="E18" s="26" t="s">
        <v>10</v>
      </c>
      <c r="F18" s="27"/>
      <c r="G18" s="28"/>
      <c r="H18" s="92"/>
      <c r="I18" s="93"/>
      <c r="J18" s="9"/>
      <c r="K18" s="29">
        <f>IF(L13="etranger","taux","")</f>
      </c>
      <c r="L18" s="107"/>
      <c r="M18" s="107"/>
      <c r="N18" s="68" t="s">
        <v>69</v>
      </c>
      <c r="O18" s="10"/>
      <c r="P18" s="43"/>
      <c r="Q18" s="43"/>
    </row>
    <row r="19" spans="1:17" s="45" customFormat="1" ht="15">
      <c r="A19" s="43"/>
      <c r="B19" s="43"/>
      <c r="C19" s="8"/>
      <c r="D19" s="109"/>
      <c r="E19" s="26" t="s">
        <v>7</v>
      </c>
      <c r="F19" s="30"/>
      <c r="G19" s="28"/>
      <c r="H19" s="92"/>
      <c r="I19" s="93"/>
      <c r="J19" s="31" t="s">
        <v>35</v>
      </c>
      <c r="K19" s="71" t="str">
        <f>IF(L13="France",CONCATENATE(E54," €"),0)</f>
        <v>0 €</v>
      </c>
      <c r="L19" s="108">
        <f>IF(K17="Per diem",CONCATENATE(E66," €"),0)</f>
        <v>0</v>
      </c>
      <c r="M19" s="108"/>
      <c r="N19" s="9"/>
      <c r="O19" s="10"/>
      <c r="P19" s="43"/>
      <c r="Q19" s="43"/>
    </row>
    <row r="20" spans="1:17" s="45" customFormat="1" ht="15">
      <c r="A20" s="43"/>
      <c r="B20" s="43"/>
      <c r="C20" s="8"/>
      <c r="D20" s="109"/>
      <c r="E20" s="26" t="s">
        <v>8</v>
      </c>
      <c r="F20" s="30"/>
      <c r="G20" s="28"/>
      <c r="H20" s="92"/>
      <c r="I20" s="93"/>
      <c r="J20" s="9"/>
      <c r="K20" s="9"/>
      <c r="L20" s="9"/>
      <c r="M20" s="9"/>
      <c r="N20" s="9"/>
      <c r="O20" s="10"/>
      <c r="P20" s="43"/>
      <c r="Q20" s="43"/>
    </row>
    <row r="21" spans="1:17" s="45" customFormat="1" ht="15">
      <c r="A21" s="43"/>
      <c r="B21" s="43"/>
      <c r="C21" s="8"/>
      <c r="D21" s="109"/>
      <c r="E21" s="26" t="s">
        <v>9</v>
      </c>
      <c r="F21" s="30"/>
      <c r="G21" s="28"/>
      <c r="H21" s="92"/>
      <c r="I21" s="93"/>
      <c r="J21" s="50"/>
      <c r="K21" s="50"/>
      <c r="L21" s="50"/>
      <c r="M21" s="50"/>
      <c r="N21" s="50"/>
      <c r="O21" s="51"/>
      <c r="P21" s="43"/>
      <c r="Q21" s="43"/>
    </row>
    <row r="22" spans="1:17" s="45" customFormat="1" ht="9" customHeight="1">
      <c r="A22" s="43"/>
      <c r="B22" s="43"/>
      <c r="C22" s="8"/>
      <c r="D22" s="9"/>
      <c r="E22" s="9"/>
      <c r="F22" s="9"/>
      <c r="G22" s="9"/>
      <c r="H22" s="9"/>
      <c r="I22" s="9"/>
      <c r="J22" s="50"/>
      <c r="K22" s="50"/>
      <c r="L22" s="50"/>
      <c r="M22" s="50"/>
      <c r="N22" s="50"/>
      <c r="O22" s="51"/>
      <c r="P22" s="43"/>
      <c r="Q22" s="43"/>
    </row>
    <row r="23" spans="1:18" s="45" customFormat="1" ht="15">
      <c r="A23" s="43"/>
      <c r="B23" s="43"/>
      <c r="C23" s="8"/>
      <c r="D23" s="94" t="s">
        <v>54</v>
      </c>
      <c r="E23" s="32" t="s">
        <v>23</v>
      </c>
      <c r="F23" s="92"/>
      <c r="G23" s="93"/>
      <c r="H23" s="14" t="s">
        <v>24</v>
      </c>
      <c r="I23" s="33"/>
      <c r="J23" s="50"/>
      <c r="K23" s="105">
        <f>IF(L14="hors forfait","Hors Forfait : cette prise en charge est soumise à autorisation - le calcul de l'indemnité de séjour n'est ici qu'à titre indicatif. Si il vous est accordé, nous nous baserons sur vos factures pour établir le remboursement.","")</f>
      </c>
      <c r="L23" s="106"/>
      <c r="M23" s="106"/>
      <c r="N23" s="106"/>
      <c r="O23" s="51"/>
      <c r="P23" s="46"/>
      <c r="Q23" s="43"/>
      <c r="R23" s="43"/>
    </row>
    <row r="24" spans="1:18" s="45" customFormat="1" ht="15">
      <c r="A24" s="43"/>
      <c r="B24" s="43"/>
      <c r="C24" s="8"/>
      <c r="D24" s="95"/>
      <c r="E24" s="32" t="s">
        <v>23</v>
      </c>
      <c r="F24" s="92"/>
      <c r="G24" s="93"/>
      <c r="H24" s="14" t="s">
        <v>24</v>
      </c>
      <c r="I24" s="33"/>
      <c r="J24" s="50"/>
      <c r="K24" s="106"/>
      <c r="L24" s="106"/>
      <c r="M24" s="106"/>
      <c r="N24" s="106"/>
      <c r="O24" s="51"/>
      <c r="P24" s="46"/>
      <c r="Q24" s="43"/>
      <c r="R24" s="43"/>
    </row>
    <row r="25" spans="1:18" s="45" customFormat="1" ht="15">
      <c r="A25" s="43"/>
      <c r="B25" s="43"/>
      <c r="C25" s="8"/>
      <c r="D25" s="95"/>
      <c r="E25" s="32" t="s">
        <v>23</v>
      </c>
      <c r="F25" s="92"/>
      <c r="G25" s="93"/>
      <c r="H25" s="14" t="s">
        <v>24</v>
      </c>
      <c r="I25" s="33"/>
      <c r="J25" s="50"/>
      <c r="K25" s="106"/>
      <c r="L25" s="106"/>
      <c r="M25" s="106"/>
      <c r="N25" s="106"/>
      <c r="O25" s="51"/>
      <c r="P25" s="46"/>
      <c r="Q25" s="43"/>
      <c r="R25" s="43"/>
    </row>
    <row r="26" spans="1:18" s="45" customFormat="1" ht="15">
      <c r="A26" s="43"/>
      <c r="B26" s="43"/>
      <c r="C26" s="8"/>
      <c r="D26" s="95"/>
      <c r="E26" s="32" t="s">
        <v>23</v>
      </c>
      <c r="F26" s="92"/>
      <c r="G26" s="93"/>
      <c r="H26" s="14" t="s">
        <v>24</v>
      </c>
      <c r="I26" s="33"/>
      <c r="J26" s="50"/>
      <c r="K26" s="106"/>
      <c r="L26" s="106"/>
      <c r="M26" s="106"/>
      <c r="N26" s="106"/>
      <c r="O26" s="51"/>
      <c r="P26" s="46"/>
      <c r="Q26" s="43"/>
      <c r="R26" s="43"/>
    </row>
    <row r="27" spans="1:18" s="45" customFormat="1" ht="15">
      <c r="A27" s="43"/>
      <c r="B27" s="43"/>
      <c r="C27" s="8"/>
      <c r="D27" s="95"/>
      <c r="E27" s="32" t="s">
        <v>23</v>
      </c>
      <c r="F27" s="92"/>
      <c r="G27" s="93"/>
      <c r="H27" s="14" t="s">
        <v>24</v>
      </c>
      <c r="I27" s="33"/>
      <c r="J27" s="50"/>
      <c r="K27" s="120">
        <f>IF(G40="demande d op d espèces","Il s agît d un retrait en espèces à la caisse, du remboursement de frais de mission. Il est reservé aux personnes titulaires d un compte bancaire etranger",IF(G40="demande d avance","Il s agît d un remboursement anticipé des frais de mission, réalisé 2 a 3 jours avant le départ par virement bancaire, il est reservé aux titulaires d un compte banquaire fr",""))</f>
      </c>
      <c r="L27" s="121"/>
      <c r="M27" s="121"/>
      <c r="N27" s="117">
        <f>IF(K27&lt;&gt;"","i","")</f>
      </c>
      <c r="O27" s="51"/>
      <c r="P27" s="46"/>
      <c r="Q27" s="43"/>
      <c r="R27" s="43"/>
    </row>
    <row r="28" spans="1:18" s="45" customFormat="1" ht="14.25" customHeight="1">
      <c r="A28" s="43"/>
      <c r="B28" s="43"/>
      <c r="C28" s="8"/>
      <c r="D28" s="95"/>
      <c r="E28" s="32" t="s">
        <v>23</v>
      </c>
      <c r="F28" s="92"/>
      <c r="G28" s="93"/>
      <c r="H28" s="14" t="s">
        <v>24</v>
      </c>
      <c r="I28" s="33"/>
      <c r="J28" s="50"/>
      <c r="K28" s="121"/>
      <c r="L28" s="121"/>
      <c r="M28" s="121"/>
      <c r="N28" s="117"/>
      <c r="O28" s="51"/>
      <c r="P28" s="46"/>
      <c r="Q28" s="43"/>
      <c r="R28" s="43"/>
    </row>
    <row r="29" spans="1:18" s="45" customFormat="1" ht="5.25" customHeight="1">
      <c r="A29" s="43"/>
      <c r="B29" s="43"/>
      <c r="C29" s="8"/>
      <c r="D29" s="34"/>
      <c r="E29" s="15"/>
      <c r="F29" s="15"/>
      <c r="G29" s="15"/>
      <c r="H29" s="9"/>
      <c r="I29" s="35"/>
      <c r="J29" s="50"/>
      <c r="K29" s="121"/>
      <c r="L29" s="121"/>
      <c r="M29" s="121"/>
      <c r="N29" s="117"/>
      <c r="O29" s="51"/>
      <c r="P29" s="47"/>
      <c r="Q29" s="43"/>
      <c r="R29" s="43"/>
    </row>
    <row r="30" spans="1:18" s="45" customFormat="1" ht="14.25" customHeight="1">
      <c r="A30" s="43"/>
      <c r="B30" s="43"/>
      <c r="C30" s="8"/>
      <c r="D30" s="94" t="s">
        <v>59</v>
      </c>
      <c r="E30" s="32" t="s">
        <v>47</v>
      </c>
      <c r="F30" s="14"/>
      <c r="G30" s="14" t="s">
        <v>51</v>
      </c>
      <c r="H30" s="32"/>
      <c r="I30" s="33"/>
      <c r="J30" s="50"/>
      <c r="K30" s="121"/>
      <c r="L30" s="121"/>
      <c r="M30" s="121"/>
      <c r="N30" s="117"/>
      <c r="O30" s="51"/>
      <c r="P30" s="47"/>
      <c r="Q30" s="43"/>
      <c r="R30" s="43"/>
    </row>
    <row r="31" spans="1:18" s="45" customFormat="1" ht="15.75">
      <c r="A31" s="43"/>
      <c r="B31" s="43"/>
      <c r="C31" s="8"/>
      <c r="D31" s="95"/>
      <c r="E31" s="36" t="s">
        <v>57</v>
      </c>
      <c r="F31" s="32"/>
      <c r="G31" s="104" t="s">
        <v>51</v>
      </c>
      <c r="H31" s="104"/>
      <c r="I31" s="33"/>
      <c r="J31" s="9"/>
      <c r="K31" s="9"/>
      <c r="L31" s="9"/>
      <c r="M31" s="9"/>
      <c r="N31" s="9"/>
      <c r="O31" s="10"/>
      <c r="P31" s="47"/>
      <c r="Q31" s="43"/>
      <c r="R31" s="43"/>
    </row>
    <row r="32" spans="1:17" s="45" customFormat="1" ht="20.25" customHeight="1">
      <c r="A32" s="43"/>
      <c r="B32" s="43"/>
      <c r="C32" s="8"/>
      <c r="D32" s="95"/>
      <c r="E32" s="36" t="s">
        <v>58</v>
      </c>
      <c r="F32" s="14"/>
      <c r="G32" s="104" t="s">
        <v>51</v>
      </c>
      <c r="H32" s="104"/>
      <c r="I32" s="32"/>
      <c r="J32" s="9"/>
      <c r="K32" s="9"/>
      <c r="L32" s="9"/>
      <c r="M32" s="9"/>
      <c r="N32" s="9"/>
      <c r="O32" s="10"/>
      <c r="P32" s="43"/>
      <c r="Q32" s="43"/>
    </row>
    <row r="33" spans="1:17" s="45" customFormat="1" ht="15">
      <c r="A33" s="43"/>
      <c r="B33" s="43"/>
      <c r="C33" s="8"/>
      <c r="D33" s="9"/>
      <c r="E33" s="9"/>
      <c r="F33" s="9"/>
      <c r="G33" s="9"/>
      <c r="H33" s="9"/>
      <c r="I33" s="9"/>
      <c r="J33" s="9"/>
      <c r="K33" s="9"/>
      <c r="L33" s="125" t="s">
        <v>60</v>
      </c>
      <c r="M33" s="126"/>
      <c r="N33" s="9"/>
      <c r="O33" s="10"/>
      <c r="P33" s="43"/>
      <c r="Q33" s="43"/>
    </row>
    <row r="34" spans="1:17" s="45" customFormat="1" ht="15">
      <c r="A34" s="43"/>
      <c r="B34" s="43"/>
      <c r="C34" s="8"/>
      <c r="D34" s="37"/>
      <c r="E34" s="38"/>
      <c r="F34" s="38"/>
      <c r="G34" s="38"/>
      <c r="H34" s="38"/>
      <c r="I34" s="38"/>
      <c r="J34" s="38"/>
      <c r="K34" s="38"/>
      <c r="L34" s="127"/>
      <c r="M34" s="128"/>
      <c r="N34" s="39"/>
      <c r="O34" s="10"/>
      <c r="P34" s="43"/>
      <c r="Q34" s="43"/>
    </row>
    <row r="35" spans="1:17" s="45" customFormat="1" ht="15">
      <c r="A35" s="43"/>
      <c r="B35" s="43"/>
      <c r="C35" s="8"/>
      <c r="D35" s="53"/>
      <c r="E35" s="62">
        <f>IF(J13&lt;&gt;"","Vous partirez du ","")</f>
      </c>
      <c r="F35" s="55">
        <f>IF(E35&lt;&gt;"",F18,"")</f>
      </c>
      <c r="G35" s="56">
        <f>IF(F35&lt;&gt;"","au ","")</f>
      </c>
      <c r="H35" s="57">
        <f>IF(G35&lt;&gt;"",F21,"")</f>
      </c>
      <c r="I35" s="50"/>
      <c r="J35" s="50"/>
      <c r="K35" s="50"/>
      <c r="L35" s="50"/>
      <c r="M35" s="50"/>
      <c r="N35" s="54"/>
      <c r="O35" s="10"/>
      <c r="P35" s="43"/>
      <c r="Q35" s="43"/>
    </row>
    <row r="36" spans="1:17" s="45" customFormat="1" ht="15">
      <c r="A36" s="43"/>
      <c r="B36" s="43"/>
      <c r="C36" s="8"/>
      <c r="D36" s="53"/>
      <c r="E36" s="69">
        <f>IF(J13&lt;&gt;"",CONCATENATE(" à ",J13," pour ",E13,". Votre remboursement est, pour l'instant, estimé à ",E70," €*"),"")</f>
      </c>
      <c r="F36" s="58"/>
      <c r="G36" s="58"/>
      <c r="H36" s="58"/>
      <c r="I36" s="58"/>
      <c r="J36" s="50"/>
      <c r="K36" s="50"/>
      <c r="L36" s="50"/>
      <c r="M36" s="50"/>
      <c r="N36" s="54"/>
      <c r="O36" s="10"/>
      <c r="P36" s="43"/>
      <c r="Q36" s="43"/>
    </row>
    <row r="37" spans="1:17" s="45" customFormat="1" ht="15">
      <c r="A37" s="43"/>
      <c r="B37" s="43"/>
      <c r="C37" s="8"/>
      <c r="D37" s="53"/>
      <c r="E37" s="66">
        <f>IF(E35&lt;&gt;"","*ceci n'est qu'un estimation, qui peu-être soumise à limitation","")</f>
      </c>
      <c r="F37" s="50"/>
      <c r="G37" s="50"/>
      <c r="H37" s="50"/>
      <c r="I37" s="50"/>
      <c r="J37" s="50"/>
      <c r="K37" s="50"/>
      <c r="L37" s="50"/>
      <c r="M37" s="50"/>
      <c r="N37" s="54"/>
      <c r="O37" s="10"/>
      <c r="P37" s="43"/>
      <c r="Q37" s="43"/>
    </row>
    <row r="38" spans="1:17" s="45" customFormat="1" ht="15.75" thickBot="1">
      <c r="A38" s="43"/>
      <c r="B38" s="43"/>
      <c r="C38" s="4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41"/>
      <c r="P38" s="43"/>
      <c r="Q38" s="43"/>
    </row>
    <row r="39" spans="1:17" s="45" customFormat="1" ht="9.75" customHeight="1">
      <c r="A39" s="43"/>
      <c r="B39" s="43"/>
      <c r="C39" s="44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9"/>
      <c r="P39" s="43"/>
      <c r="Q39" s="43"/>
    </row>
    <row r="40" spans="1:16" s="77" customFormat="1" ht="13.5" customHeight="1">
      <c r="A40" s="76"/>
      <c r="B40" s="76"/>
      <c r="C40" s="76"/>
      <c r="D40" s="78" t="s">
        <v>73</v>
      </c>
      <c r="E40" s="76"/>
      <c r="F40" s="76"/>
      <c r="G40" s="122" t="s">
        <v>72</v>
      </c>
      <c r="H40" s="123"/>
      <c r="I40" s="124"/>
      <c r="J40" s="76"/>
      <c r="K40" s="118" t="s">
        <v>74</v>
      </c>
      <c r="L40" s="119"/>
      <c r="M40" s="79" t="s">
        <v>71</v>
      </c>
      <c r="N40" s="76"/>
      <c r="O40" s="76"/>
      <c r="P40" s="76"/>
    </row>
    <row r="41" spans="1:16" s="45" customFormat="1" ht="13.5" customHeight="1">
      <c r="A41" s="43"/>
      <c r="B41" s="43"/>
      <c r="C41" s="43"/>
      <c r="D41" s="43"/>
      <c r="E41" s="43"/>
      <c r="F41" s="43"/>
      <c r="G41" s="43"/>
      <c r="I41" s="64"/>
      <c r="J41" s="65"/>
      <c r="K41" s="65"/>
      <c r="L41" s="65"/>
      <c r="M41" s="65"/>
      <c r="P41" s="43"/>
    </row>
    <row r="42" spans="1:16" s="45" customFormat="1" ht="17.25" customHeight="1">
      <c r="A42" s="43"/>
      <c r="B42" s="43"/>
      <c r="C42" s="43"/>
      <c r="D42" s="84" t="s">
        <v>80</v>
      </c>
      <c r="E42" s="85"/>
      <c r="F42" s="115"/>
      <c r="G42" s="116"/>
      <c r="I42" s="129" t="s">
        <v>81</v>
      </c>
      <c r="J42" s="130"/>
      <c r="K42" s="91"/>
      <c r="L42" s="91"/>
      <c r="M42" s="91"/>
      <c r="P42" s="43"/>
    </row>
    <row r="43" spans="1:16" s="45" customFormat="1" ht="17.25" customHeight="1">
      <c r="A43" s="43"/>
      <c r="B43" s="43"/>
      <c r="C43" s="43"/>
      <c r="D43" s="89"/>
      <c r="E43" s="89"/>
      <c r="F43" s="90"/>
      <c r="G43" s="90"/>
      <c r="I43" s="130"/>
      <c r="J43" s="130"/>
      <c r="K43" s="86"/>
      <c r="L43" s="87"/>
      <c r="M43" s="88"/>
      <c r="P43" s="43"/>
    </row>
    <row r="44" spans="1:16" s="45" customFormat="1" ht="39" customHeight="1">
      <c r="A44" s="43"/>
      <c r="B44" s="43"/>
      <c r="C44" s="43"/>
      <c r="D44" s="43"/>
      <c r="E44" s="43"/>
      <c r="F44" s="43"/>
      <c r="G44" s="43"/>
      <c r="I44" s="64"/>
      <c r="J44" s="65" t="s">
        <v>56</v>
      </c>
      <c r="K44" s="65"/>
      <c r="L44" s="65"/>
      <c r="M44" s="65"/>
      <c r="P44" s="43"/>
    </row>
    <row r="45" spans="1:16" s="45" customFormat="1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5" s="80" customFormat="1" ht="12.75" hidden="1">
      <c r="A46"/>
      <c r="B46"/>
      <c r="C46"/>
      <c r="D46"/>
      <c r="E46" s="52"/>
      <c r="F46"/>
      <c r="G46"/>
      <c r="H46"/>
      <c r="I46"/>
      <c r="J46"/>
      <c r="K46"/>
      <c r="L46"/>
      <c r="M46"/>
      <c r="N46"/>
      <c r="O46"/>
    </row>
    <row r="47" spans="1:15" s="80" customFormat="1" ht="12.75" hidden="1">
      <c r="A47"/>
      <c r="B47"/>
      <c r="C47"/>
      <c r="D47" s="63" t="s">
        <v>66</v>
      </c>
      <c r="E47"/>
      <c r="F47"/>
      <c r="G47"/>
      <c r="H47"/>
      <c r="I47"/>
      <c r="J47"/>
      <c r="K47"/>
      <c r="L47" s="2" t="s">
        <v>11</v>
      </c>
      <c r="M47"/>
      <c r="N47"/>
      <c r="O47"/>
    </row>
    <row r="48" spans="1:15" s="80" customFormat="1" ht="12.75" hidden="1">
      <c r="A48"/>
      <c r="B48"/>
      <c r="C48"/>
      <c r="D48" s="3" t="s">
        <v>36</v>
      </c>
      <c r="E48" s="3"/>
      <c r="F48"/>
      <c r="G48"/>
      <c r="H48"/>
      <c r="I48"/>
      <c r="J48"/>
      <c r="K48"/>
      <c r="L48" s="2" t="s">
        <v>32</v>
      </c>
      <c r="M48"/>
      <c r="N48"/>
      <c r="O48"/>
    </row>
    <row r="49" spans="1:15" s="80" customFormat="1" ht="12.75" hidden="1">
      <c r="A49"/>
      <c r="B49"/>
      <c r="C49"/>
      <c r="D49" s="63" t="s">
        <v>65</v>
      </c>
      <c r="E49">
        <f>IF(AND(G18&lt;&gt;"",G18&lt;0.5),2,0)</f>
        <v>0</v>
      </c>
      <c r="F49"/>
      <c r="G49" s="3" t="s">
        <v>40</v>
      </c>
      <c r="H49">
        <f>IF(F21&lt;&gt;"",F20-F19,0)</f>
        <v>0</v>
      </c>
      <c r="I49"/>
      <c r="J49"/>
      <c r="K49"/>
      <c r="L49" s="3" t="s">
        <v>34</v>
      </c>
      <c r="M49"/>
      <c r="N49"/>
      <c r="O49"/>
    </row>
    <row r="50" spans="1:15" s="80" customFormat="1" ht="12.75" hidden="1">
      <c r="A50"/>
      <c r="B50"/>
      <c r="C50"/>
      <c r="D50" s="63" t="s">
        <v>67</v>
      </c>
      <c r="E50">
        <f>IF(G18&gt;0.5,1,"")</f>
      </c>
      <c r="F50"/>
      <c r="G50"/>
      <c r="H50"/>
      <c r="I50"/>
      <c r="J50"/>
      <c r="K50"/>
      <c r="L50" s="2" t="s">
        <v>12</v>
      </c>
      <c r="M50"/>
      <c r="N50"/>
      <c r="O50"/>
    </row>
    <row r="51" spans="1:15" s="80" customFormat="1" ht="12.75" hidden="1">
      <c r="A51"/>
      <c r="B51"/>
      <c r="C51"/>
      <c r="D51" s="4" t="s">
        <v>37</v>
      </c>
      <c r="E51">
        <f>IF(G21&gt;0.833333333333333,2,0)</f>
        <v>0</v>
      </c>
      <c r="F51"/>
      <c r="G51"/>
      <c r="H51"/>
      <c r="I51"/>
      <c r="J51"/>
      <c r="K51"/>
      <c r="L51"/>
      <c r="M51"/>
      <c r="N51"/>
      <c r="O51"/>
    </row>
    <row r="52" spans="1:15" s="80" customFormat="1" ht="12.75" hidden="1">
      <c r="A52"/>
      <c r="B52"/>
      <c r="C52"/>
      <c r="D52" s="5" t="s">
        <v>38</v>
      </c>
      <c r="E52" s="6">
        <f>IF(F20&lt;&gt;"",(F21-F18)*2,0)</f>
        <v>0</v>
      </c>
      <c r="F52"/>
      <c r="G52"/>
      <c r="H52"/>
      <c r="I52"/>
      <c r="J52"/>
      <c r="K52"/>
      <c r="L52"/>
      <c r="M52"/>
      <c r="N52"/>
      <c r="O52"/>
    </row>
    <row r="53" spans="1:15" s="80" customFormat="1" ht="12.75" hidden="1">
      <c r="A53"/>
      <c r="B53"/>
      <c r="C53"/>
      <c r="D53" s="4" t="s">
        <v>39</v>
      </c>
      <c r="E53">
        <f>SUM(E49:E52)</f>
        <v>0</v>
      </c>
      <c r="F53"/>
      <c r="G53"/>
      <c r="H53"/>
      <c r="I53"/>
      <c r="J53"/>
      <c r="K53"/>
      <c r="L53" t="s">
        <v>16</v>
      </c>
      <c r="M53"/>
      <c r="N53"/>
      <c r="O53"/>
    </row>
    <row r="54" spans="1:15" s="80" customFormat="1" ht="12.75" hidden="1">
      <c r="A54"/>
      <c r="B54"/>
      <c r="C54"/>
      <c r="D54" s="4" t="s">
        <v>41</v>
      </c>
      <c r="E54">
        <f>(E53*15.25)+(H49*E55*E56)</f>
        <v>0</v>
      </c>
      <c r="F54"/>
      <c r="G54"/>
      <c r="H54"/>
      <c r="I54"/>
      <c r="J54"/>
      <c r="K54"/>
      <c r="L54" t="s">
        <v>15</v>
      </c>
      <c r="M54"/>
      <c r="N54"/>
      <c r="O54"/>
    </row>
    <row r="55" spans="1:15" s="80" customFormat="1" ht="12.75" hidden="1">
      <c r="A55"/>
      <c r="B55"/>
      <c r="C55"/>
      <c r="D55" s="4" t="s">
        <v>13</v>
      </c>
      <c r="E55">
        <f>IF(L14="forfait de base",60,1)</f>
        <v>1</v>
      </c>
      <c r="F55"/>
      <c r="G55"/>
      <c r="H55"/>
      <c r="I55"/>
      <c r="J55"/>
      <c r="K55"/>
      <c r="L55" t="s">
        <v>42</v>
      </c>
      <c r="M55"/>
      <c r="N55"/>
      <c r="O55"/>
    </row>
    <row r="56" spans="1:15" s="80" customFormat="1" ht="12.75" hidden="1">
      <c r="A56"/>
      <c r="B56"/>
      <c r="C56"/>
      <c r="D56" s="4" t="s">
        <v>14</v>
      </c>
      <c r="E56">
        <f>IF(L14="forfait intermediaire",100,1)</f>
        <v>1</v>
      </c>
      <c r="F56"/>
      <c r="G56"/>
      <c r="H56"/>
      <c r="I56"/>
      <c r="J56"/>
      <c r="K56"/>
      <c r="L56"/>
      <c r="M56"/>
      <c r="N56"/>
      <c r="O56"/>
    </row>
    <row r="57" spans="1:15" s="80" customFormat="1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80" customFormat="1" ht="12.75" hidden="1">
      <c r="A58"/>
      <c r="B58"/>
      <c r="C58"/>
      <c r="D58"/>
      <c r="E58"/>
      <c r="F58"/>
      <c r="G58"/>
      <c r="H58"/>
      <c r="I58"/>
      <c r="J58"/>
      <c r="K58"/>
      <c r="L58" t="s">
        <v>25</v>
      </c>
      <c r="M58"/>
      <c r="N58"/>
      <c r="O58"/>
    </row>
    <row r="59" spans="1:15" s="80" customFormat="1" ht="12.75" hidden="1">
      <c r="A59"/>
      <c r="B59"/>
      <c r="C59"/>
      <c r="D59"/>
      <c r="E59"/>
      <c r="F59"/>
      <c r="G59" t="s">
        <v>20</v>
      </c>
      <c r="H59" s="6">
        <f>F20-F19</f>
        <v>0</v>
      </c>
      <c r="I59"/>
      <c r="J59"/>
      <c r="K59"/>
      <c r="L59" t="s">
        <v>26</v>
      </c>
      <c r="M59"/>
      <c r="N59"/>
      <c r="O59"/>
    </row>
    <row r="60" spans="1:15" s="80" customFormat="1" ht="12.75" hidden="1">
      <c r="A60"/>
      <c r="B60"/>
      <c r="C60"/>
      <c r="D60" t="s">
        <v>17</v>
      </c>
      <c r="E60"/>
      <c r="F60"/>
      <c r="G60" t="s">
        <v>21</v>
      </c>
      <c r="H60">
        <f>(E65*0.175)+(H59*0.65)</f>
        <v>0.35</v>
      </c>
      <c r="I60"/>
      <c r="J60"/>
      <c r="K60"/>
      <c r="L60" t="s">
        <v>27</v>
      </c>
      <c r="M60"/>
      <c r="N60"/>
      <c r="O60"/>
    </row>
    <row r="61" spans="1:15" s="80" customFormat="1" ht="12.75" hidden="1">
      <c r="A61"/>
      <c r="B61"/>
      <c r="C61"/>
      <c r="D61" t="s">
        <v>65</v>
      </c>
      <c r="E61">
        <f>IF(G19&lt;0.5,2,1)</f>
        <v>2</v>
      </c>
      <c r="F61"/>
      <c r="G61"/>
      <c r="H61"/>
      <c r="I61"/>
      <c r="J61"/>
      <c r="K61"/>
      <c r="L61" t="s">
        <v>28</v>
      </c>
      <c r="M61"/>
      <c r="N61"/>
      <c r="O61"/>
    </row>
    <row r="62" spans="1:15" s="80" customFormat="1" ht="12.75" hidden="1">
      <c r="A62"/>
      <c r="B62"/>
      <c r="C62"/>
      <c r="D62" t="s">
        <v>68</v>
      </c>
      <c r="E62">
        <f>IF(G20&gt;0.833333333333333,2,0)</f>
        <v>0</v>
      </c>
      <c r="F62"/>
      <c r="G62"/>
      <c r="H62"/>
      <c r="I62" t="s">
        <v>71</v>
      </c>
      <c r="J62"/>
      <c r="K62"/>
      <c r="L62" t="s">
        <v>55</v>
      </c>
      <c r="M62"/>
      <c r="N62"/>
      <c r="O62"/>
    </row>
    <row r="63" spans="1:15" s="80" customFormat="1" ht="12.75" hidden="1">
      <c r="A63"/>
      <c r="B63"/>
      <c r="C63"/>
      <c r="D63" t="s">
        <v>68</v>
      </c>
      <c r="E63">
        <f>IF(G20&gt;0.5,1,0)</f>
        <v>0</v>
      </c>
      <c r="F63"/>
      <c r="G63"/>
      <c r="H63"/>
      <c r="I63" t="s">
        <v>72</v>
      </c>
      <c r="J63"/>
      <c r="K63"/>
      <c r="L63" t="s">
        <v>29</v>
      </c>
      <c r="M63"/>
      <c r="N63"/>
      <c r="O63"/>
    </row>
    <row r="64" spans="1:15" s="80" customFormat="1" ht="12.75" hidden="1">
      <c r="A64"/>
      <c r="B64"/>
      <c r="C64"/>
      <c r="D64" t="s">
        <v>18</v>
      </c>
      <c r="E64">
        <f>IF(F21&lt;&gt;"",(F20-F19)*2,"")</f>
      </c>
      <c r="F64"/>
      <c r="G64"/>
      <c r="H64"/>
      <c r="I64" t="s">
        <v>76</v>
      </c>
      <c r="J64"/>
      <c r="K64"/>
      <c r="L64" t="s">
        <v>30</v>
      </c>
      <c r="M64"/>
      <c r="N64"/>
      <c r="O64"/>
    </row>
    <row r="65" spans="1:15" s="80" customFormat="1" ht="12.75" hidden="1">
      <c r="A65"/>
      <c r="B65"/>
      <c r="C65"/>
      <c r="D65" t="s">
        <v>19</v>
      </c>
      <c r="E65">
        <f>SUM(E61:E64)</f>
        <v>2</v>
      </c>
      <c r="F65"/>
      <c r="G65"/>
      <c r="H65"/>
      <c r="I65" t="s">
        <v>75</v>
      </c>
      <c r="J65"/>
      <c r="K65"/>
      <c r="L65" t="s">
        <v>31</v>
      </c>
      <c r="M65"/>
      <c r="N65"/>
      <c r="O65"/>
    </row>
    <row r="66" spans="1:15" s="80" customFormat="1" ht="12.75" hidden="1">
      <c r="A66" s="42" t="s">
        <v>61</v>
      </c>
      <c r="B66" s="42"/>
      <c r="C66" s="42"/>
      <c r="D66" t="s">
        <v>22</v>
      </c>
      <c r="E66" s="72">
        <f>H60*L17*L18</f>
        <v>0</v>
      </c>
      <c r="F66"/>
      <c r="G66"/>
      <c r="H66"/>
      <c r="I66"/>
      <c r="J66"/>
      <c r="K66"/>
      <c r="L66"/>
      <c r="M66"/>
      <c r="N66"/>
      <c r="O66"/>
    </row>
    <row r="67" spans="1:15" s="80" customFormat="1" ht="12.75" hidden="1">
      <c r="A67" s="42" t="s">
        <v>62</v>
      </c>
      <c r="B67" s="42"/>
      <c r="C67" s="42"/>
      <c r="D67"/>
      <c r="E67"/>
      <c r="F67"/>
      <c r="G67"/>
      <c r="H67"/>
      <c r="I67"/>
      <c r="J67"/>
      <c r="K67"/>
      <c r="L67"/>
      <c r="M67"/>
      <c r="N67"/>
      <c r="O67"/>
    </row>
    <row r="68" spans="1:15" s="80" customFormat="1" ht="12.75" hidden="1">
      <c r="A68" s="42" t="s">
        <v>63</v>
      </c>
      <c r="B68" s="42"/>
      <c r="C68" s="42"/>
      <c r="D68" s="42"/>
      <c r="E68" s="6">
        <f>SUM(I23:I28)</f>
        <v>0</v>
      </c>
      <c r="F68"/>
      <c r="G68"/>
      <c r="H68"/>
      <c r="I68"/>
      <c r="J68"/>
      <c r="K68"/>
      <c r="L68" t="s">
        <v>48</v>
      </c>
      <c r="M68"/>
      <c r="N68"/>
      <c r="O68"/>
    </row>
    <row r="69" spans="1:15" s="80" customFormat="1" ht="12.75" hidden="1">
      <c r="A69"/>
      <c r="B69"/>
      <c r="C69"/>
      <c r="D69" s="42"/>
      <c r="E69">
        <f>SUM(I30:I32)</f>
        <v>0</v>
      </c>
      <c r="F69"/>
      <c r="G69"/>
      <c r="H69"/>
      <c r="I69"/>
      <c r="J69"/>
      <c r="K69"/>
      <c r="L69" t="s">
        <v>49</v>
      </c>
      <c r="M69"/>
      <c r="N69"/>
      <c r="O69"/>
    </row>
    <row r="70" spans="1:15" s="80" customFormat="1" ht="12.75" hidden="1">
      <c r="A70"/>
      <c r="B70"/>
      <c r="C70"/>
      <c r="D70" s="42"/>
      <c r="E70" s="6">
        <f>E69+E68+K19+L19</f>
        <v>0</v>
      </c>
      <c r="F70"/>
      <c r="G70"/>
      <c r="H70"/>
      <c r="I70"/>
      <c r="J70"/>
      <c r="K70"/>
      <c r="L70" t="s">
        <v>50</v>
      </c>
      <c r="M70"/>
      <c r="N70"/>
      <c r="O70"/>
    </row>
    <row r="71" spans="1:15" s="80" customFormat="1" ht="12.75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80" customFormat="1" ht="12.75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ht="12.75" hidden="1">
      <c r="E73" t="s">
        <v>77</v>
      </c>
    </row>
    <row r="74" ht="12.75" hidden="1">
      <c r="E74" t="s">
        <v>78</v>
      </c>
    </row>
    <row r="75" ht="12.75" hidden="1">
      <c r="E75" t="s">
        <v>79</v>
      </c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9.5" customHeight="1" hidden="1"/>
  </sheetData>
  <sheetProtection selectLockedCells="1"/>
  <mergeCells count="39">
    <mergeCell ref="F42:G42"/>
    <mergeCell ref="N27:N30"/>
    <mergeCell ref="K40:L40"/>
    <mergeCell ref="K27:M30"/>
    <mergeCell ref="G40:I40"/>
    <mergeCell ref="L33:M34"/>
    <mergeCell ref="F28:G28"/>
    <mergeCell ref="G31:H31"/>
    <mergeCell ref="I42:J43"/>
    <mergeCell ref="I7:J7"/>
    <mergeCell ref="L18:M18"/>
    <mergeCell ref="L19:M19"/>
    <mergeCell ref="D17:D21"/>
    <mergeCell ref="H20:I20"/>
    <mergeCell ref="H21:I21"/>
    <mergeCell ref="L7:M7"/>
    <mergeCell ref="E7:G7"/>
    <mergeCell ref="H18:I18"/>
    <mergeCell ref="H19:I19"/>
    <mergeCell ref="F11:J11"/>
    <mergeCell ref="L17:M17"/>
    <mergeCell ref="F9:I9"/>
    <mergeCell ref="G32:H32"/>
    <mergeCell ref="K23:N26"/>
    <mergeCell ref="D23:D28"/>
    <mergeCell ref="F23:G23"/>
    <mergeCell ref="L14:M14"/>
    <mergeCell ref="L13:M13"/>
    <mergeCell ref="M9:O9"/>
    <mergeCell ref="F24:G24"/>
    <mergeCell ref="F25:G25"/>
    <mergeCell ref="F26:G26"/>
    <mergeCell ref="F27:G27"/>
    <mergeCell ref="D30:D32"/>
    <mergeCell ref="I2:O2"/>
    <mergeCell ref="C5:O5"/>
    <mergeCell ref="H17:I17"/>
    <mergeCell ref="E13:G13"/>
    <mergeCell ref="J13:K13"/>
  </mergeCells>
  <conditionalFormatting sqref="N17:N18">
    <cfRule type="expression" priority="1" dxfId="10" stopIfTrue="1">
      <formula>IF($K$17&lt;&gt;"Per diem",TRUE,FALSE)</formula>
    </cfRule>
  </conditionalFormatting>
  <conditionalFormatting sqref="K19">
    <cfRule type="expression" priority="2" dxfId="0" stopIfTrue="1">
      <formula>IF($K$17="Per Diem",TRUE,FALSE)</formula>
    </cfRule>
  </conditionalFormatting>
  <conditionalFormatting sqref="L17:M17">
    <cfRule type="expression" priority="3" dxfId="0" stopIfTrue="1">
      <formula>IF($J$17="forfait : ",TRUE,FALSE)</formula>
    </cfRule>
    <cfRule type="expression" priority="4" dxfId="11" stopIfTrue="1">
      <formula>IF($K$17="Per Diem",TRUE,FALSE)</formula>
    </cfRule>
  </conditionalFormatting>
  <conditionalFormatting sqref="L19:M19">
    <cfRule type="expression" priority="5" dxfId="0" stopIfTrue="1">
      <formula>IF($J$17="forfait : ",TRUE,FALSE)</formula>
    </cfRule>
  </conditionalFormatting>
  <conditionalFormatting sqref="L14:M14">
    <cfRule type="expression" priority="6" dxfId="5" stopIfTrue="1">
      <formula>IF($L$14="hors forfait",TRUE,FALSE)</formula>
    </cfRule>
    <cfRule type="expression" priority="7" dxfId="0" stopIfTrue="1">
      <formula>IF($L$13="Etranger",TRUE,FALSE)</formula>
    </cfRule>
  </conditionalFormatting>
  <conditionalFormatting sqref="L18:M18">
    <cfRule type="expression" priority="8" dxfId="0" stopIfTrue="1">
      <formula>IF($J$17="forfait : ",TRUE,FALSE)</formula>
    </cfRule>
    <cfRule type="expression" priority="9" dxfId="11" stopIfTrue="1">
      <formula>IF($K$17="Per diem",TRUE,FALSE)</formula>
    </cfRule>
    <cfRule type="expression" priority="10" dxfId="1" stopIfTrue="1">
      <formula>IF($J$17="forfait : ",TRUE,FALSE)</formula>
    </cfRule>
  </conditionalFormatting>
  <conditionalFormatting sqref="H15 L15:N15">
    <cfRule type="expression" priority="11" dxfId="0" stopIfTrue="1">
      <formula>"+$G$40=""non"";vrai;faux)"</formula>
    </cfRule>
  </conditionalFormatting>
  <dataValidations count="7">
    <dataValidation type="list" allowBlank="1" showInputMessage="1" showErrorMessage="1" sqref="M40">
      <formula1>$I$62:$I$63</formula1>
    </dataValidation>
    <dataValidation type="list" allowBlank="1" showInputMessage="1" showErrorMessage="1" sqref="F30">
      <formula1>$L$68:$L$70</formula1>
    </dataValidation>
    <dataValidation type="list" allowBlank="1" showInputMessage="1" showErrorMessage="1" sqref="F23:G23 G28:G29 F24:F29">
      <formula1>$L$58:$L$65</formula1>
    </dataValidation>
    <dataValidation type="list" allowBlank="1" showInputMessage="1" showErrorMessage="1" promptTitle="Attention !" prompt="La zone choisie condition le régime de remboursement." sqref="L13:M13">
      <formula1>$L$49:$L$50</formula1>
    </dataValidation>
    <dataValidation type="list" allowBlank="1" showInputMessage="1" showErrorMessage="1" promptTitle="Attention !" prompt="valable uniquement pour la France." sqref="L14:M14">
      <formula1>$L$53:$L$56</formula1>
    </dataValidation>
    <dataValidation type="list" allowBlank="1" showInputMessage="1" showErrorMessage="1" sqref="G40:I40">
      <formula1>$I$63:$I$65</formula1>
    </dataValidation>
    <dataValidation type="list" allowBlank="1" showInputMessage="1" showErrorMessage="1" sqref="F42:G43">
      <formula1>$E$73:$E$75</formula1>
    </dataValidation>
  </dataValidations>
  <hyperlinks>
    <hyperlink ref="N17" r:id="rId1" tooltip="Le per diem est fixé par le ministère des finances et consultable sur son site." display="ici"/>
    <hyperlink ref="N18" r:id="rId2" tooltip="Le taux de chancellerie est fixé par le ministère des finances et consultable sur son site." display="ici"/>
  </hyperlinks>
  <printOptions/>
  <pageMargins left="0.7" right="0.7" top="0.75" bottom="0.75" header="0.3" footer="0.3"/>
  <pageSetup horizontalDpi="600" verticalDpi="600" orientation="landscape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Nordin Julie</cp:lastModifiedBy>
  <cp:lastPrinted>2011-01-10T09:17:28Z</cp:lastPrinted>
  <dcterms:created xsi:type="dcterms:W3CDTF">1996-10-21T11:03:58Z</dcterms:created>
  <dcterms:modified xsi:type="dcterms:W3CDTF">2017-05-17T08:54:27Z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